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3005\Desktop\PIC EA 21 MARS\"/>
    </mc:Choice>
  </mc:AlternateContent>
  <bookViews>
    <workbookView xWindow="-108" yWindow="-108" windowWidth="23256" windowHeight="12456"/>
  </bookViews>
  <sheets>
    <sheet name="Simulateur Plan" sheetId="1" r:id="rId1"/>
    <sheet name="Simulateur PR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C25" i="1"/>
  <c r="H28" i="2"/>
  <c r="C28" i="2"/>
  <c r="H26" i="2"/>
  <c r="H22" i="2"/>
  <c r="H17" i="2"/>
  <c r="H15" i="2"/>
  <c r="H12" i="2"/>
  <c r="H10" i="2"/>
  <c r="H23" i="1"/>
  <c r="H17" i="1"/>
  <c r="H15" i="1"/>
  <c r="H18" i="1" s="1"/>
  <c r="H12" i="1"/>
  <c r="H13" i="1" s="1"/>
  <c r="H10" i="1"/>
  <c r="C17" i="1"/>
  <c r="C15" i="1"/>
  <c r="C18" i="1" s="1"/>
  <c r="C12" i="1"/>
  <c r="C12" i="2"/>
  <c r="H18" i="2" l="1"/>
  <c r="H13" i="2"/>
  <c r="H27" i="2" s="1"/>
  <c r="H29" i="2" s="1"/>
  <c r="H24" i="1"/>
  <c r="H26" i="1" s="1"/>
  <c r="H20" i="1"/>
  <c r="C26" i="2"/>
  <c r="C10" i="2"/>
  <c r="C13" i="2" s="1"/>
  <c r="C22" i="2"/>
  <c r="C15" i="2"/>
  <c r="C18" i="2" s="1"/>
  <c r="C17" i="2"/>
  <c r="H20" i="2" l="1"/>
  <c r="H23" i="2" s="1"/>
  <c r="H30" i="2" s="1"/>
  <c r="C20" i="2"/>
  <c r="H30" i="1"/>
  <c r="H32" i="1" s="1"/>
  <c r="H27" i="1"/>
  <c r="H28" i="1" s="1"/>
  <c r="C27" i="2"/>
  <c r="C29" i="2" s="1"/>
  <c r="H31" i="2" l="1"/>
  <c r="H32" i="2" s="1"/>
  <c r="H34" i="2"/>
  <c r="H36" i="2" s="1"/>
  <c r="C23" i="2"/>
  <c r="C30" i="2" s="1"/>
  <c r="C34" i="2" l="1"/>
  <c r="C36" i="2" s="1"/>
  <c r="C23" i="1"/>
  <c r="C10" i="1"/>
  <c r="C13" i="1" s="1"/>
  <c r="C31" i="2" l="1"/>
  <c r="C32" i="2" s="1"/>
  <c r="C24" i="1"/>
  <c r="C26" i="1" s="1"/>
  <c r="C30" i="1" s="1"/>
  <c r="C32" i="1" s="1"/>
  <c r="C20" i="1"/>
  <c r="C27" i="1" l="1"/>
  <c r="C28" i="1" s="1"/>
</calcChain>
</file>

<file path=xl/comments1.xml><?xml version="1.0" encoding="utf-8"?>
<comments xmlns="http://schemas.openxmlformats.org/spreadsheetml/2006/main">
  <authors>
    <author>tc={5AA50786-60BC-4A66-B519-B9B73E7DFDD9}</author>
    <author>tc={CF44CC16-B4C3-4E47-8203-C9585786056D}</author>
    <author>tc={55F2CE34-FB85-4915-93D7-81624F156AE5}</author>
    <author>tc={6DAB3BC8-FC96-4F1F-8277-F376288DC96A}</author>
    <author>tc={F1D34B55-A4A0-4075-9224-57258F5A0D70}</author>
    <author>tc={D06D7504-9477-4C00-99B2-FE0A4377C1B8}</author>
    <author>tc={465FCC6C-C034-477D-911F-922D1C3C1E52}</author>
  </authors>
  <commentList>
    <comment ref="B27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Plafonné à 25€/h</t>
        </r>
      </text>
    </comment>
    <comment ref="G2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Plafonné à 25€/h</t>
        </r>
      </text>
    </comment>
    <comment ref="B28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Plafonné au SMIC brut</t>
        </r>
      </text>
    </comment>
    <comment ref="G28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Plafonné au SMIC brut</t>
        </r>
      </text>
    </comment>
    <comment ref="B30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Reste à charge finançable sur les budgets investissement Formation et/ou FPETT 0,77%</t>
        </r>
      </text>
    </comment>
    <comment ref="G30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Reste à charge finançable sur les budgets investissement Formation et/ou FPETT 0,77%</t>
        </r>
      </text>
    </comment>
    <comment ref="B32" authorId="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Reste à charge finançable sur les budgets investissement Formation et/ou FPETT 0,77%</t>
        </r>
      </text>
    </comment>
  </commentList>
</comments>
</file>

<file path=xl/comments2.xml><?xml version="1.0" encoding="utf-8"?>
<comments xmlns="http://schemas.openxmlformats.org/spreadsheetml/2006/main">
  <authors>
    <author>tc={A2EAEE1E-49E6-4D74-8F84-DB0996568341}</author>
    <author>tc={351EB4D9-05A2-4777-8C83-1A87A4C00E8F}</author>
    <author>tc={C924AC40-7969-4A34-823F-65364810B1FE}</author>
    <author>tc={8DC349D3-C773-4659-8C31-C080AD2CBE9C}</author>
    <author>tc={5B697C44-1440-4DEC-B250-EF48472010EC}</author>
    <author>tc={3CC07916-B557-487C-81A6-CD32436F6994}</author>
  </authors>
  <commentList>
    <comment ref="B31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Plafonné au surcout et dans la limite de 25€/h</t>
        </r>
      </text>
    </comment>
    <comment ref="G31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Plafonné au surcout et dans la limite de 25€/h</t>
        </r>
      </text>
    </comment>
    <comment ref="B32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Plafonné au surcout, dans la limite du smic brut</t>
        </r>
      </text>
    </comment>
    <comment ref="G32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Plafonné au surcout, dans la limite du smic brut</t>
        </r>
      </text>
    </comment>
    <comment ref="B34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Reste à charge finançable sur les budgets investissement Formation et/ou FPETT 0,77%</t>
        </r>
      </text>
    </comment>
    <comment ref="G34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Reste à charge finançable sur les budgets investissement Formation et/ou FPETT 0,77%</t>
        </r>
      </text>
    </comment>
  </commentList>
</comments>
</file>

<file path=xl/sharedStrings.xml><?xml version="1.0" encoding="utf-8"?>
<sst xmlns="http://schemas.openxmlformats.org/spreadsheetml/2006/main" count="108" uniqueCount="36">
  <si>
    <t>Simulation à titre indicatif - version actualisée au 01.03.2023
version interne AKTO - FPETT</t>
  </si>
  <si>
    <t>Plan</t>
  </si>
  <si>
    <t>Plan - Entreprises exonérées de la TVA</t>
  </si>
  <si>
    <t>Nbre de stagiaire interimaire</t>
  </si>
  <si>
    <t>Nbre d'heures de formation</t>
  </si>
  <si>
    <t>Coût de la formation</t>
  </si>
  <si>
    <t>Cout Pédagogique/h</t>
  </si>
  <si>
    <t>Montant Coûts Pédagogiques TTC</t>
  </si>
  <si>
    <t>Frais annexes/h</t>
  </si>
  <si>
    <t>Montant Frais annexes TTC</t>
  </si>
  <si>
    <t>Total Couts pédagogiques +Frais Annexes</t>
  </si>
  <si>
    <t>Taux rémunération Brut/h</t>
  </si>
  <si>
    <t>Total Montant Rémuneration Brut</t>
  </si>
  <si>
    <t>Taux de charges patronales</t>
  </si>
  <si>
    <t>Montant Charge patronal</t>
  </si>
  <si>
    <t>Montant Rem chargé dont congés payés</t>
  </si>
  <si>
    <t>Total formation</t>
  </si>
  <si>
    <t>Estimation PIC EA de la prise en charge AGEFIPH</t>
  </si>
  <si>
    <t>Plafond 25€/h TTC CP+FA</t>
  </si>
  <si>
    <t xml:space="preserve">Prise en charge CP+FA </t>
  </si>
  <si>
    <t>Forfait REM 11,27/H</t>
  </si>
  <si>
    <t>Total PIC EA</t>
  </si>
  <si>
    <t>Dont PIC EA Cout péda+Frais Annexes</t>
  </si>
  <si>
    <t>Dont PIC EA rémunération</t>
  </si>
  <si>
    <t>Reste à Charge</t>
  </si>
  <si>
    <t>TVA 20%</t>
  </si>
  <si>
    <t>Taux de la TVA 20%</t>
  </si>
  <si>
    <t>Reste à Charge HT à exposer à AKTO ou FPETT</t>
  </si>
  <si>
    <t>Reste à Charge à exposer à AKTO ou FPETT</t>
  </si>
  <si>
    <t>Simulation à titre indicatif - version actualisée au 01.03.2022 
version interne AKTO - FPETT</t>
  </si>
  <si>
    <t>CDPI/CIPI</t>
  </si>
  <si>
    <t>CDPI/CIPI - Entreprises exonérées de la TVA</t>
  </si>
  <si>
    <t>Montant Couts Pédagogiques TTC</t>
  </si>
  <si>
    <t>Montant Forfait CIPI CDPI (base 25€/h)</t>
  </si>
  <si>
    <t>Montant Surcout</t>
  </si>
  <si>
    <t>Total PIC EA plafonné au surcoût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</si>
</sst>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43" formatCode="_-* #,##0.00_-;\-* #,##0.00_-;_-* &quot;-&quot;??_-;_-@_-"/>
    <numFmt numFmtId="164" formatCode="_-* #,##0.00\ _€_-;\-* #,##0.00\ _€_-;_-* &quot;-&quot;??\ _€_-;_-@_-"/>
    <numFmt numFmtId="165" formatCode="0.0000"/>
    <numFmt numFmtId="166" formatCode="_-* #,##0.0000_-;\-* #,##0.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1" applyFont="1"/>
    <xf numFmtId="0" fontId="0" fillId="2" borderId="0" xfId="0" applyFill="1"/>
    <xf numFmtId="43" fontId="0" fillId="2" borderId="0" xfId="1" applyFont="1" applyFill="1"/>
    <xf numFmtId="0" fontId="2" fillId="0" borderId="0" xfId="0" applyFont="1"/>
    <xf numFmtId="0" fontId="5" fillId="0" borderId="0" xfId="0" applyFont="1"/>
    <xf numFmtId="0" fontId="0" fillId="0" borderId="1" xfId="0" applyBorder="1"/>
    <xf numFmtId="43" fontId="0" fillId="0" borderId="1" xfId="1" applyFont="1" applyBorder="1"/>
    <xf numFmtId="0" fontId="0" fillId="3" borderId="1" xfId="0" applyFill="1" applyBorder="1"/>
    <xf numFmtId="43" fontId="0" fillId="3" borderId="1" xfId="1" applyFont="1" applyFill="1" applyBorder="1"/>
    <xf numFmtId="6" fontId="3" fillId="0" borderId="1" xfId="0" applyNumberFormat="1" applyFont="1" applyBorder="1"/>
    <xf numFmtId="43" fontId="3" fillId="0" borderId="1" xfId="1" applyFont="1" applyBorder="1"/>
    <xf numFmtId="6" fontId="0" fillId="0" borderId="1" xfId="0" applyNumberFormat="1" applyBorder="1"/>
    <xf numFmtId="43" fontId="0" fillId="0" borderId="0" xfId="1" applyFont="1" applyBorder="1"/>
    <xf numFmtId="165" fontId="0" fillId="0" borderId="1" xfId="1" applyNumberFormat="1" applyFont="1" applyBorder="1"/>
    <xf numFmtId="43" fontId="1" fillId="2" borderId="1" xfId="1" applyFont="1" applyFill="1" applyBorder="1"/>
    <xf numFmtId="6" fontId="4" fillId="0" borderId="1" xfId="0" applyNumberFormat="1" applyFont="1" applyBorder="1"/>
    <xf numFmtId="43" fontId="4" fillId="0" borderId="1" xfId="1" applyFont="1" applyBorder="1"/>
    <xf numFmtId="43" fontId="0" fillId="0" borderId="1" xfId="1" applyFont="1" applyBorder="1" applyProtection="1">
      <protection locked="0"/>
    </xf>
    <xf numFmtId="0" fontId="0" fillId="2" borderId="1" xfId="0" applyFill="1" applyBorder="1"/>
    <xf numFmtId="10" fontId="0" fillId="0" borderId="1" xfId="1" applyNumberFormat="1" applyFont="1" applyBorder="1" applyProtection="1">
      <protection locked="0"/>
    </xf>
    <xf numFmtId="166" fontId="0" fillId="0" borderId="1" xfId="1" applyNumberFormat="1" applyFont="1" applyBorder="1"/>
    <xf numFmtId="43" fontId="0" fillId="2" borderId="0" xfId="1" applyFont="1" applyFill="1" applyBorder="1"/>
    <xf numFmtId="0" fontId="0" fillId="2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43" fontId="0" fillId="2" borderId="1" xfId="1" applyFont="1" applyFill="1" applyBorder="1"/>
    <xf numFmtId="164" fontId="0" fillId="0" borderId="0" xfId="0" applyNumberFormat="1"/>
    <xf numFmtId="0" fontId="0" fillId="4" borderId="1" xfId="0" applyFill="1" applyBorder="1"/>
    <xf numFmtId="43" fontId="0" fillId="4" borderId="1" xfId="1" applyFont="1" applyFill="1" applyBorder="1"/>
    <xf numFmtId="43" fontId="0" fillId="4" borderId="1" xfId="1" applyFont="1" applyFill="1" applyBorder="1" applyProtection="1"/>
    <xf numFmtId="0" fontId="2" fillId="5" borderId="1" xfId="0" applyFont="1" applyFill="1" applyBorder="1"/>
    <xf numFmtId="43" fontId="0" fillId="5" borderId="1" xfId="1" applyFont="1" applyFill="1" applyBorder="1"/>
    <xf numFmtId="43" fontId="2" fillId="5" borderId="1" xfId="1" applyFont="1" applyFill="1" applyBorder="1"/>
    <xf numFmtId="0" fontId="0" fillId="5" borderId="1" xfId="0" applyFill="1" applyBorder="1"/>
    <xf numFmtId="0" fontId="0" fillId="3" borderId="5" xfId="0" applyFill="1" applyBorder="1"/>
    <xf numFmtId="43" fontId="0" fillId="3" borderId="5" xfId="1" applyFont="1" applyFill="1" applyBorder="1"/>
    <xf numFmtId="0" fontId="0" fillId="5" borderId="6" xfId="0" applyFill="1" applyBorder="1"/>
    <xf numFmtId="43" fontId="0" fillId="5" borderId="7" xfId="1" applyFont="1" applyFill="1" applyBorder="1"/>
    <xf numFmtId="2" fontId="0" fillId="5" borderId="1" xfId="1" applyNumberFormat="1" applyFont="1" applyFill="1" applyBorder="1"/>
    <xf numFmtId="9" fontId="0" fillId="0" borderId="0" xfId="0" applyNumberFormat="1"/>
    <xf numFmtId="2" fontId="0" fillId="0" borderId="0" xfId="0" applyNumberFormat="1"/>
    <xf numFmtId="0" fontId="2" fillId="2" borderId="0" xfId="0" applyFont="1" applyFill="1"/>
    <xf numFmtId="9" fontId="0" fillId="2" borderId="0" xfId="0" applyNumberFormat="1" applyFill="1"/>
    <xf numFmtId="0" fontId="2" fillId="5" borderId="5" xfId="0" applyFont="1" applyFill="1" applyBorder="1"/>
    <xf numFmtId="2" fontId="0" fillId="5" borderId="5" xfId="1" applyNumberFormat="1" applyFont="1" applyFill="1" applyBorder="1"/>
    <xf numFmtId="9" fontId="0" fillId="2" borderId="0" xfId="2" applyFont="1" applyFill="1" applyBorder="1"/>
    <xf numFmtId="2" fontId="0" fillId="2" borderId="0" xfId="2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ouchra BEN-FAKIR" id="{23E770E8-C90B-47BB-A0F9-C1B95712072C}" userId="S::bbenfakir@faftt.fr::e8ed4118-b6d6-4eee-bb2a-e51efe0bd307" providerId="AD"/>
  <person displayName="Laure VIRIEUX" id="{7DEAED17-3DD2-481C-918D-18F82FB33D91}" userId="S::laure.virieux@fpett.fr::355e9c00-868b-41b4-8855-9c72158a1af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7" dT="2022-12-16T16:07:27.70" personId="{23E770E8-C90B-47BB-A0F9-C1B95712072C}" id="{5AA50786-60BC-4A66-B519-B9B73E7DFDD9}">
    <text>Plafonné à 25€/h</text>
  </threadedComment>
  <threadedComment ref="G27" dT="2022-12-16T16:07:27.70" personId="{23E770E8-C90B-47BB-A0F9-C1B95712072C}" id="{CF44CC16-B4C3-4E47-8203-C9585786056D}">
    <text>Plafonné à 25€/h</text>
  </threadedComment>
  <threadedComment ref="B28" dT="2022-12-16T16:07:54.35" personId="{23E770E8-C90B-47BB-A0F9-C1B95712072C}" id="{55F2CE34-FB85-4915-93D7-81624F156AE5}">
    <text>Plafonné au SMIC brut</text>
  </threadedComment>
  <threadedComment ref="G28" dT="2022-12-16T16:07:54.35" personId="{23E770E8-C90B-47BB-A0F9-C1B95712072C}" id="{6DAB3BC8-FC96-4F1F-8277-F376288DC96A}">
    <text>Plafonné au SMIC brut</text>
  </threadedComment>
  <threadedComment ref="B30" dT="2022-12-16T16:08:39.68" personId="{23E770E8-C90B-47BB-A0F9-C1B95712072C}" id="{F1D34B55-A4A0-4075-9224-57258F5A0D70}">
    <text>Reste à charge finançable sur les budgets investissement Formation et/ou FPETT 0,77%</text>
  </threadedComment>
  <threadedComment ref="G30" dT="2022-12-16T16:08:39.68" personId="{23E770E8-C90B-47BB-A0F9-C1B95712072C}" id="{D06D7504-9477-4C00-99B2-FE0A4377C1B8}">
    <text>Reste à charge finançable sur les budgets investissement Formation et/ou FPETT 0,77%</text>
  </threadedComment>
  <threadedComment ref="B32" dT="2022-12-16T16:08:39.68" personId="{23E770E8-C90B-47BB-A0F9-C1B95712072C}" id="{465FCC6C-C034-477D-911F-922D1C3C1E52}">
    <text>Reste à charge finançable sur les budgets investissement Formation et/ou FPETT 0,77%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1" dT="2022-12-15T14:49:28.21" personId="{7DEAED17-3DD2-481C-918D-18F82FB33D91}" id="{A2EAEE1E-49E6-4D74-8F84-DB0996568341}">
    <text>Plafonné au surcout et dans la limite de 25€/h</text>
  </threadedComment>
  <threadedComment ref="G31" dT="2022-12-15T14:49:28.21" personId="{7DEAED17-3DD2-481C-918D-18F82FB33D91}" id="{351EB4D9-05A2-4777-8C83-1A87A4C00E8F}">
    <text>Plafonné au surcout et dans la limite de 25€/h</text>
  </threadedComment>
  <threadedComment ref="B32" dT="2022-12-15T14:52:55.18" personId="{7DEAED17-3DD2-481C-918D-18F82FB33D91}" id="{C924AC40-7969-4A34-823F-65364810B1FE}">
    <text>Plafonné au surcout, dans la limite du smic brut</text>
  </threadedComment>
  <threadedComment ref="G32" dT="2022-12-15T14:52:55.18" personId="{7DEAED17-3DD2-481C-918D-18F82FB33D91}" id="{8DC349D3-C773-4659-8C31-C080AD2CBE9C}">
    <text>Plafonné au surcout, dans la limite du smic brut</text>
  </threadedComment>
  <threadedComment ref="B34" dT="2022-12-15T14:50:02.08" personId="{7DEAED17-3DD2-481C-918D-18F82FB33D91}" id="{5B697C44-1440-4DEC-B250-EF48472010EC}">
    <text>Reste à charge finançable sur les budgets investissement Formation et/ou FPETT 0,77%</text>
  </threadedComment>
  <threadedComment ref="G34" dT="2022-12-15T14:50:02.08" personId="{7DEAED17-3DD2-481C-918D-18F82FB33D91}" id="{3CC07916-B557-487C-81A6-CD32436F6994}">
    <text>Reste à charge finançable sur les budgets investissement Formation et/ou FPETT 0,77%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E5" sqref="E5"/>
    </sheetView>
  </sheetViews>
  <sheetFormatPr baseColWidth="10" defaultColWidth="11.44140625" defaultRowHeight="14.4" x14ac:dyDescent="0.3"/>
  <cols>
    <col min="2" max="2" width="48.33203125" customWidth="1"/>
    <col min="3" max="3" width="21.44140625" style="1" customWidth="1"/>
    <col min="7" max="7" width="44" bestFit="1" customWidth="1"/>
    <col min="8" max="8" width="20.5546875" customWidth="1"/>
  </cols>
  <sheetData>
    <row r="1" spans="1:8" ht="33.75" customHeight="1" thickBot="1" x14ac:dyDescent="0.35">
      <c r="A1" s="49" t="s">
        <v>0</v>
      </c>
      <c r="B1" s="50"/>
      <c r="C1" s="51"/>
    </row>
    <row r="3" spans="1:8" ht="18" x14ac:dyDescent="0.35">
      <c r="B3" s="5" t="s">
        <v>1</v>
      </c>
      <c r="G3" s="5" t="s">
        <v>2</v>
      </c>
      <c r="H3" s="1"/>
    </row>
    <row r="4" spans="1:8" x14ac:dyDescent="0.3">
      <c r="H4" s="1"/>
    </row>
    <row r="5" spans="1:8" x14ac:dyDescent="0.3">
      <c r="B5" s="6" t="s">
        <v>3</v>
      </c>
      <c r="C5" s="18">
        <v>1</v>
      </c>
      <c r="G5" s="6" t="s">
        <v>3</v>
      </c>
      <c r="H5" s="18">
        <v>1</v>
      </c>
    </row>
    <row r="6" spans="1:8" x14ac:dyDescent="0.3">
      <c r="B6" s="6" t="s">
        <v>4</v>
      </c>
      <c r="C6" s="18">
        <v>100</v>
      </c>
      <c r="G6" s="6" t="s">
        <v>4</v>
      </c>
      <c r="H6" s="18">
        <v>100</v>
      </c>
    </row>
    <row r="7" spans="1:8" x14ac:dyDescent="0.3">
      <c r="C7" s="13"/>
      <c r="H7" s="13"/>
    </row>
    <row r="8" spans="1:8" x14ac:dyDescent="0.3">
      <c r="B8" s="4" t="s">
        <v>5</v>
      </c>
      <c r="G8" s="4" t="s">
        <v>5</v>
      </c>
      <c r="H8" s="1"/>
    </row>
    <row r="9" spans="1:8" x14ac:dyDescent="0.3">
      <c r="B9" s="6" t="s">
        <v>6</v>
      </c>
      <c r="C9" s="18">
        <v>35</v>
      </c>
      <c r="G9" s="6" t="s">
        <v>6</v>
      </c>
      <c r="H9" s="18">
        <v>35</v>
      </c>
    </row>
    <row r="10" spans="1:8" x14ac:dyDescent="0.3">
      <c r="B10" s="29" t="s">
        <v>7</v>
      </c>
      <c r="C10" s="30">
        <f>C6*C5*C9</f>
        <v>3500</v>
      </c>
      <c r="G10" s="29" t="s">
        <v>7</v>
      </c>
      <c r="H10" s="30">
        <f>H6*H5*H9</f>
        <v>3500</v>
      </c>
    </row>
    <row r="11" spans="1:8" x14ac:dyDescent="0.3">
      <c r="B11" s="6" t="s">
        <v>8</v>
      </c>
      <c r="C11" s="18">
        <v>2</v>
      </c>
      <c r="G11" s="6" t="s">
        <v>8</v>
      </c>
      <c r="H11" s="18">
        <v>2</v>
      </c>
    </row>
    <row r="12" spans="1:8" x14ac:dyDescent="0.3">
      <c r="B12" s="29" t="s">
        <v>9</v>
      </c>
      <c r="C12" s="31">
        <f>C11*C6*C5</f>
        <v>200</v>
      </c>
      <c r="G12" s="29" t="s">
        <v>9</v>
      </c>
      <c r="H12" s="31">
        <f>H11*H6*H5</f>
        <v>200</v>
      </c>
    </row>
    <row r="13" spans="1:8" x14ac:dyDescent="0.3">
      <c r="B13" s="8" t="s">
        <v>10</v>
      </c>
      <c r="C13" s="9">
        <f>C10+C12</f>
        <v>3700</v>
      </c>
      <c r="G13" s="8" t="s">
        <v>10</v>
      </c>
      <c r="H13" s="9">
        <f>H10+H12</f>
        <v>3700</v>
      </c>
    </row>
    <row r="14" spans="1:8" x14ac:dyDescent="0.3">
      <c r="B14" s="6" t="s">
        <v>11</v>
      </c>
      <c r="C14" s="18">
        <v>11.07</v>
      </c>
      <c r="G14" s="6" t="s">
        <v>11</v>
      </c>
      <c r="H14" s="18">
        <v>11.07</v>
      </c>
    </row>
    <row r="15" spans="1:8" x14ac:dyDescent="0.3">
      <c r="B15" s="6" t="s">
        <v>12</v>
      </c>
      <c r="C15" s="7">
        <f>C14*C6*C5</f>
        <v>1107</v>
      </c>
      <c r="G15" s="6" t="s">
        <v>12</v>
      </c>
      <c r="H15" s="7">
        <f>H14*H6*H5</f>
        <v>1107</v>
      </c>
    </row>
    <row r="16" spans="1:8" x14ac:dyDescent="0.3">
      <c r="B16" s="6" t="s">
        <v>13</v>
      </c>
      <c r="C16" s="20">
        <v>0.40179999999999999</v>
      </c>
      <c r="G16" s="6" t="s">
        <v>13</v>
      </c>
      <c r="H16" s="20">
        <v>0.40179999999999999</v>
      </c>
    </row>
    <row r="17" spans="2:8" x14ac:dyDescent="0.3">
      <c r="B17" s="6" t="s">
        <v>14</v>
      </c>
      <c r="C17" s="21">
        <f>1+C16</f>
        <v>1.4017999999999999</v>
      </c>
      <c r="G17" s="6" t="s">
        <v>14</v>
      </c>
      <c r="H17" s="21">
        <f>1+H16</f>
        <v>1.4017999999999999</v>
      </c>
    </row>
    <row r="18" spans="2:8" x14ac:dyDescent="0.3">
      <c r="B18" s="29" t="s">
        <v>15</v>
      </c>
      <c r="C18" s="30">
        <f>C15*C17*1.1</f>
        <v>1706.9718600000001</v>
      </c>
      <c r="G18" s="29" t="s">
        <v>15</v>
      </c>
      <c r="H18" s="30">
        <f>H15*H17*1.1</f>
        <v>1706.9718600000001</v>
      </c>
    </row>
    <row r="19" spans="2:8" x14ac:dyDescent="0.3">
      <c r="B19" s="6"/>
      <c r="C19" s="7"/>
      <c r="G19" s="6"/>
      <c r="H19" s="7"/>
    </row>
    <row r="20" spans="2:8" x14ac:dyDescent="0.3">
      <c r="B20" s="32" t="s">
        <v>16</v>
      </c>
      <c r="C20" s="33">
        <f>C13+C18</f>
        <v>5406.9718599999997</v>
      </c>
      <c r="G20" s="32" t="s">
        <v>16</v>
      </c>
      <c r="H20" s="33">
        <f>H13+H18</f>
        <v>5406.9718599999997</v>
      </c>
    </row>
    <row r="21" spans="2:8" ht="14.25" customHeight="1" x14ac:dyDescent="0.3">
      <c r="H21" s="1"/>
    </row>
    <row r="22" spans="2:8" x14ac:dyDescent="0.3">
      <c r="B22" s="4" t="s">
        <v>17</v>
      </c>
      <c r="C22" s="13"/>
      <c r="G22" s="4" t="s">
        <v>17</v>
      </c>
      <c r="H22" s="13"/>
    </row>
    <row r="23" spans="2:8" x14ac:dyDescent="0.3">
      <c r="B23" s="10" t="s">
        <v>18</v>
      </c>
      <c r="C23" s="11">
        <f>25*C6*C5</f>
        <v>2500</v>
      </c>
      <c r="G23" s="10" t="s">
        <v>18</v>
      </c>
      <c r="H23" s="11">
        <f>25*H6*H5</f>
        <v>2500</v>
      </c>
    </row>
    <row r="24" spans="2:8" x14ac:dyDescent="0.3">
      <c r="B24" s="12" t="s">
        <v>19</v>
      </c>
      <c r="C24" s="7">
        <f>IF(C13&lt;C23,C13,C23)</f>
        <v>2500</v>
      </c>
      <c r="G24" s="12" t="s">
        <v>19</v>
      </c>
      <c r="H24" s="7">
        <f>IF(H13&lt;H23,H13,H23)</f>
        <v>2500</v>
      </c>
    </row>
    <row r="25" spans="2:8" x14ac:dyDescent="0.3">
      <c r="B25" s="6" t="s">
        <v>20</v>
      </c>
      <c r="C25" s="7">
        <f>C6*11.27</f>
        <v>1127</v>
      </c>
      <c r="G25" s="6" t="s">
        <v>20</v>
      </c>
      <c r="H25" s="7">
        <f>H6*11.27</f>
        <v>1127</v>
      </c>
    </row>
    <row r="26" spans="2:8" x14ac:dyDescent="0.3">
      <c r="B26" s="35" t="s">
        <v>21</v>
      </c>
      <c r="C26" s="33">
        <f>C24+C25</f>
        <v>3627</v>
      </c>
      <c r="G26" s="35" t="s">
        <v>21</v>
      </c>
      <c r="H26" s="33">
        <f>H24+H25</f>
        <v>3627</v>
      </c>
    </row>
    <row r="27" spans="2:8" x14ac:dyDescent="0.3">
      <c r="B27" s="26" t="s">
        <v>22</v>
      </c>
      <c r="C27" s="27">
        <f>IF(C26&gt;C24,C24,C26)</f>
        <v>2500</v>
      </c>
      <c r="G27" s="26" t="s">
        <v>22</v>
      </c>
      <c r="H27" s="27">
        <f>IF(H26&gt;H24,H24,H26)</f>
        <v>2500</v>
      </c>
    </row>
    <row r="28" spans="2:8" s="2" customFormat="1" x14ac:dyDescent="0.3">
      <c r="B28" s="26" t="s">
        <v>23</v>
      </c>
      <c r="C28" s="27">
        <f>C26-C27</f>
        <v>1127</v>
      </c>
      <c r="G28" s="26" t="s">
        <v>23</v>
      </c>
      <c r="H28" s="27">
        <f>H26-H27</f>
        <v>1127</v>
      </c>
    </row>
    <row r="29" spans="2:8" x14ac:dyDescent="0.3">
      <c r="H29" s="1"/>
    </row>
    <row r="30" spans="2:8" ht="17.25" customHeight="1" x14ac:dyDescent="0.3">
      <c r="B30" s="45" t="s">
        <v>24</v>
      </c>
      <c r="C30" s="46">
        <f>IF(C20&lt;C26,0,C20-C26)</f>
        <v>1779.9718599999997</v>
      </c>
      <c r="D30" s="41"/>
      <c r="G30" s="32" t="s">
        <v>24</v>
      </c>
      <c r="H30" s="40">
        <f>IF(H20&lt;H26,0,H20-H26)</f>
        <v>1779.9718599999997</v>
      </c>
    </row>
    <row r="31" spans="2:8" s="2" customFormat="1" x14ac:dyDescent="0.3">
      <c r="B31" s="43" t="s">
        <v>25</v>
      </c>
      <c r="C31" s="47">
        <v>0.2</v>
      </c>
      <c r="D31" s="44"/>
      <c r="G31" s="43" t="s">
        <v>26</v>
      </c>
      <c r="H31" s="47">
        <v>0</v>
      </c>
    </row>
    <row r="32" spans="2:8" ht="20.25" customHeight="1" x14ac:dyDescent="0.3">
      <c r="B32" s="45" t="s">
        <v>27</v>
      </c>
      <c r="C32" s="46">
        <f>C30/1.2</f>
        <v>1483.3098833333331</v>
      </c>
      <c r="D32" s="41"/>
      <c r="F32" s="42"/>
      <c r="G32" s="32" t="s">
        <v>28</v>
      </c>
      <c r="H32" s="33">
        <f>H30</f>
        <v>1779.9718599999997</v>
      </c>
    </row>
    <row r="33" spans="4:7" x14ac:dyDescent="0.3">
      <c r="E33" s="42"/>
    </row>
    <row r="35" spans="4:7" x14ac:dyDescent="0.3">
      <c r="D35" s="42"/>
    </row>
    <row r="39" spans="4:7" x14ac:dyDescent="0.3">
      <c r="G39" s="28"/>
    </row>
    <row r="40" spans="4:7" x14ac:dyDescent="0.3">
      <c r="G40" s="28"/>
    </row>
  </sheetData>
  <sheetProtection selectLockedCells="1"/>
  <mergeCells count="1">
    <mergeCell ref="A1:C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activeCell="E18" sqref="E18"/>
    </sheetView>
  </sheetViews>
  <sheetFormatPr baseColWidth="10" defaultColWidth="11.44140625" defaultRowHeight="14.4" x14ac:dyDescent="0.3"/>
  <cols>
    <col min="2" max="2" width="41.6640625" bestFit="1" customWidth="1"/>
    <col min="3" max="3" width="25.109375" customWidth="1"/>
    <col min="6" max="6" width="12.109375" bestFit="1" customWidth="1"/>
    <col min="7" max="7" width="44" bestFit="1" customWidth="1"/>
    <col min="8" max="8" width="16.88671875" customWidth="1"/>
  </cols>
  <sheetData>
    <row r="1" spans="1:8" ht="31.95" customHeight="1" thickBot="1" x14ac:dyDescent="0.35">
      <c r="A1" s="52" t="s">
        <v>29</v>
      </c>
      <c r="B1" s="53"/>
      <c r="C1" s="54"/>
    </row>
    <row r="2" spans="1:8" ht="21" customHeight="1" x14ac:dyDescent="0.3">
      <c r="A2" s="25"/>
      <c r="B2" s="24"/>
      <c r="C2" s="24"/>
    </row>
    <row r="3" spans="1:8" ht="18" x14ac:dyDescent="0.35">
      <c r="B3" s="5" t="s">
        <v>30</v>
      </c>
      <c r="G3" s="5" t="s">
        <v>31</v>
      </c>
    </row>
    <row r="5" spans="1:8" x14ac:dyDescent="0.3">
      <c r="B5" s="6" t="s">
        <v>3</v>
      </c>
      <c r="C5" s="18">
        <v>1</v>
      </c>
      <c r="G5" s="6" t="s">
        <v>3</v>
      </c>
      <c r="H5" s="18">
        <v>1</v>
      </c>
    </row>
    <row r="6" spans="1:8" x14ac:dyDescent="0.3">
      <c r="B6" s="6" t="s">
        <v>4</v>
      </c>
      <c r="C6" s="18">
        <v>450</v>
      </c>
      <c r="G6" s="6" t="s">
        <v>4</v>
      </c>
      <c r="H6" s="18">
        <v>450</v>
      </c>
    </row>
    <row r="7" spans="1:8" x14ac:dyDescent="0.3">
      <c r="C7" s="13"/>
      <c r="H7" s="13"/>
    </row>
    <row r="8" spans="1:8" x14ac:dyDescent="0.3">
      <c r="B8" s="4" t="s">
        <v>5</v>
      </c>
      <c r="C8" s="1"/>
      <c r="G8" s="4" t="s">
        <v>5</v>
      </c>
      <c r="H8" s="1"/>
    </row>
    <row r="9" spans="1:8" x14ac:dyDescent="0.3">
      <c r="B9" s="6" t="s">
        <v>6</v>
      </c>
      <c r="C9" s="18">
        <v>45</v>
      </c>
      <c r="G9" s="6" t="s">
        <v>6</v>
      </c>
      <c r="H9" s="18">
        <v>45</v>
      </c>
    </row>
    <row r="10" spans="1:8" x14ac:dyDescent="0.3">
      <c r="B10" s="29" t="s">
        <v>32</v>
      </c>
      <c r="C10" s="30">
        <f>C6*C5*C9</f>
        <v>20250</v>
      </c>
      <c r="G10" s="29" t="s">
        <v>32</v>
      </c>
      <c r="H10" s="30">
        <f>H6*H5*H9</f>
        <v>20250</v>
      </c>
    </row>
    <row r="11" spans="1:8" x14ac:dyDescent="0.3">
      <c r="B11" s="6" t="s">
        <v>8</v>
      </c>
      <c r="C11" s="18">
        <v>0</v>
      </c>
      <c r="G11" s="6" t="s">
        <v>8</v>
      </c>
      <c r="H11" s="18">
        <v>0</v>
      </c>
    </row>
    <row r="12" spans="1:8" x14ac:dyDescent="0.3">
      <c r="B12" s="29" t="s">
        <v>9</v>
      </c>
      <c r="C12" s="31">
        <f>C5*C6*C11</f>
        <v>0</v>
      </c>
      <c r="G12" s="29" t="s">
        <v>9</v>
      </c>
      <c r="H12" s="31">
        <f>H5*H6*H11</f>
        <v>0</v>
      </c>
    </row>
    <row r="13" spans="1:8" hidden="1" x14ac:dyDescent="0.3">
      <c r="B13" s="8" t="s">
        <v>10</v>
      </c>
      <c r="C13" s="9">
        <f>C10+C12</f>
        <v>20250</v>
      </c>
      <c r="G13" s="8" t="s">
        <v>10</v>
      </c>
      <c r="H13" s="9">
        <f>H10+H12</f>
        <v>20250</v>
      </c>
    </row>
    <row r="14" spans="1:8" x14ac:dyDescent="0.3">
      <c r="B14" s="6" t="s">
        <v>11</v>
      </c>
      <c r="C14" s="18">
        <v>11.27</v>
      </c>
      <c r="G14" s="6" t="s">
        <v>11</v>
      </c>
      <c r="H14" s="18">
        <v>11.27</v>
      </c>
    </row>
    <row r="15" spans="1:8" hidden="1" x14ac:dyDescent="0.3">
      <c r="B15" s="6" t="s">
        <v>12</v>
      </c>
      <c r="C15" s="7">
        <f>C14*C6*C5</f>
        <v>5071.5</v>
      </c>
      <c r="G15" s="6" t="s">
        <v>12</v>
      </c>
      <c r="H15" s="7">
        <f>H14*H6*H5</f>
        <v>5071.5</v>
      </c>
    </row>
    <row r="16" spans="1:8" x14ac:dyDescent="0.3">
      <c r="B16" s="6" t="s">
        <v>13</v>
      </c>
      <c r="C16" s="20">
        <v>0.40179999999999999</v>
      </c>
      <c r="G16" s="6" t="s">
        <v>13</v>
      </c>
      <c r="H16" s="20">
        <v>0.40179999999999999</v>
      </c>
    </row>
    <row r="17" spans="2:8" hidden="1" x14ac:dyDescent="0.3">
      <c r="B17" s="6" t="s">
        <v>14</v>
      </c>
      <c r="C17" s="14">
        <f>1+C16</f>
        <v>1.4017999999999999</v>
      </c>
      <c r="G17" s="6" t="s">
        <v>14</v>
      </c>
      <c r="H17" s="14">
        <f>1+H16</f>
        <v>1.4017999999999999</v>
      </c>
    </row>
    <row r="18" spans="2:8" x14ac:dyDescent="0.3">
      <c r="B18" s="29" t="s">
        <v>15</v>
      </c>
      <c r="C18" s="30">
        <f>C15*C17*1.1</f>
        <v>7820.15157</v>
      </c>
      <c r="G18" s="29" t="s">
        <v>15</v>
      </c>
      <c r="H18" s="30">
        <f>H15*H17*1.1</f>
        <v>7820.15157</v>
      </c>
    </row>
    <row r="19" spans="2:8" x14ac:dyDescent="0.3">
      <c r="B19" s="6"/>
      <c r="C19" s="7"/>
      <c r="G19" s="6"/>
      <c r="H19" s="7"/>
    </row>
    <row r="20" spans="2:8" x14ac:dyDescent="0.3">
      <c r="B20" s="32" t="s">
        <v>16</v>
      </c>
      <c r="C20" s="33">
        <f>C13+C18</f>
        <v>28070.151570000002</v>
      </c>
      <c r="G20" s="32" t="s">
        <v>16</v>
      </c>
      <c r="H20" s="33">
        <f>H13+H18</f>
        <v>28070.151570000002</v>
      </c>
    </row>
    <row r="21" spans="2:8" x14ac:dyDescent="0.3">
      <c r="B21" s="2"/>
      <c r="C21" s="3"/>
      <c r="G21" s="2"/>
      <c r="H21" s="3"/>
    </row>
    <row r="22" spans="2:8" x14ac:dyDescent="0.3">
      <c r="B22" s="19" t="s">
        <v>33</v>
      </c>
      <c r="C22" s="15">
        <f>25*C6*C5</f>
        <v>11250</v>
      </c>
      <c r="G22" s="19" t="s">
        <v>33</v>
      </c>
      <c r="H22" s="15">
        <f>25*H6*H5</f>
        <v>11250</v>
      </c>
    </row>
    <row r="23" spans="2:8" x14ac:dyDescent="0.3">
      <c r="B23" s="32" t="s">
        <v>34</v>
      </c>
      <c r="C23" s="34">
        <f>IF(C22&gt;C20,0,C20-C22)</f>
        <v>16820.151570000002</v>
      </c>
      <c r="G23" s="32" t="s">
        <v>34</v>
      </c>
      <c r="H23" s="34">
        <f>IF(H22&gt;H20,0,H20-H22)</f>
        <v>16820.151570000002</v>
      </c>
    </row>
    <row r="24" spans="2:8" x14ac:dyDescent="0.3">
      <c r="B24" s="2"/>
      <c r="C24" s="3"/>
      <c r="G24" s="2"/>
      <c r="H24" s="3"/>
    </row>
    <row r="25" spans="2:8" ht="15" thickBot="1" x14ac:dyDescent="0.35">
      <c r="B25" s="4" t="s">
        <v>17</v>
      </c>
      <c r="C25" s="1"/>
      <c r="G25" s="4" t="s">
        <v>17</v>
      </c>
      <c r="H25" s="1"/>
    </row>
    <row r="26" spans="2:8" hidden="1" x14ac:dyDescent="0.3">
      <c r="B26" s="16" t="s">
        <v>18</v>
      </c>
      <c r="C26" s="17">
        <f>25*C6*C5</f>
        <v>11250</v>
      </c>
      <c r="G26" s="16" t="s">
        <v>18</v>
      </c>
      <c r="H26" s="17">
        <f>25*H6*H5</f>
        <v>11250</v>
      </c>
    </row>
    <row r="27" spans="2:8" hidden="1" x14ac:dyDescent="0.3">
      <c r="B27" s="12" t="s">
        <v>19</v>
      </c>
      <c r="C27" s="7">
        <f>IF(C13&lt;C26,C13,C26)</f>
        <v>11250</v>
      </c>
      <c r="G27" s="12" t="s">
        <v>19</v>
      </c>
      <c r="H27" s="7">
        <f>IF(H13&lt;H26,H13,H26)</f>
        <v>11250</v>
      </c>
    </row>
    <row r="28" spans="2:8" hidden="1" x14ac:dyDescent="0.3">
      <c r="B28" s="6" t="s">
        <v>20</v>
      </c>
      <c r="C28" s="7">
        <f>C5*C6*11.27</f>
        <v>5071.5</v>
      </c>
      <c r="G28" s="6" t="s">
        <v>20</v>
      </c>
      <c r="H28" s="7">
        <f>H5*H6*11.27</f>
        <v>5071.5</v>
      </c>
    </row>
    <row r="29" spans="2:8" ht="15" hidden="1" thickBot="1" x14ac:dyDescent="0.35">
      <c r="B29" s="36" t="s">
        <v>21</v>
      </c>
      <c r="C29" s="37">
        <f>C27+C28</f>
        <v>16321.5</v>
      </c>
      <c r="G29" s="36" t="s">
        <v>21</v>
      </c>
      <c r="H29" s="37">
        <f>H27+H28</f>
        <v>16321.5</v>
      </c>
    </row>
    <row r="30" spans="2:8" ht="15" thickBot="1" x14ac:dyDescent="0.35">
      <c r="B30" s="38" t="s">
        <v>35</v>
      </c>
      <c r="C30" s="39">
        <f>IF(C29&gt;C23,C23,C29)</f>
        <v>16321.5</v>
      </c>
      <c r="G30" s="38" t="s">
        <v>35</v>
      </c>
      <c r="H30" s="39">
        <f>IF(H29&gt;H23,H23,H29)</f>
        <v>16321.5</v>
      </c>
    </row>
    <row r="31" spans="2:8" s="2" customFormat="1" x14ac:dyDescent="0.3">
      <c r="B31" s="23" t="s">
        <v>22</v>
      </c>
      <c r="C31" s="22">
        <f>IF(C30&gt;C27,C27,C30)</f>
        <v>11250</v>
      </c>
      <c r="G31" s="23" t="s">
        <v>22</v>
      </c>
      <c r="H31" s="22">
        <f>IF(H30&gt;H27,H27,H30)</f>
        <v>11250</v>
      </c>
    </row>
    <row r="32" spans="2:8" s="2" customFormat="1" x14ac:dyDescent="0.3">
      <c r="B32" s="23" t="s">
        <v>23</v>
      </c>
      <c r="C32" s="22">
        <f>C30-C31</f>
        <v>5071.5</v>
      </c>
      <c r="G32" s="23" t="s">
        <v>23</v>
      </c>
      <c r="H32" s="22">
        <f>H30-H31</f>
        <v>5071.5</v>
      </c>
    </row>
    <row r="33" spans="2:8" x14ac:dyDescent="0.3">
      <c r="C33" s="1"/>
      <c r="H33" s="1"/>
    </row>
    <row r="34" spans="2:8" hidden="1" x14ac:dyDescent="0.3">
      <c r="B34" s="32" t="s">
        <v>24</v>
      </c>
      <c r="C34" s="33">
        <f>C23-C30</f>
        <v>498.65157000000181</v>
      </c>
      <c r="F34" s="28"/>
      <c r="G34" s="32" t="s">
        <v>24</v>
      </c>
      <c r="H34" s="33">
        <f>H23-H30</f>
        <v>498.65157000000181</v>
      </c>
    </row>
    <row r="35" spans="2:8" hidden="1" x14ac:dyDescent="0.3">
      <c r="B35" s="43" t="s">
        <v>26</v>
      </c>
      <c r="C35" s="48">
        <v>0.2</v>
      </c>
      <c r="G35" s="43" t="s">
        <v>26</v>
      </c>
      <c r="H35" s="47">
        <v>0</v>
      </c>
    </row>
    <row r="36" spans="2:8" x14ac:dyDescent="0.3">
      <c r="B36" s="32" t="s">
        <v>27</v>
      </c>
      <c r="C36" s="33">
        <f>C34/1.2</f>
        <v>415.54297500000155</v>
      </c>
      <c r="G36" s="32" t="s">
        <v>27</v>
      </c>
      <c r="H36" s="33">
        <f>H34</f>
        <v>498.65157000000181</v>
      </c>
    </row>
  </sheetData>
  <sheetProtection selectLockedCells="1"/>
  <mergeCells count="1">
    <mergeCell ref="A1:C1"/>
  </mergeCells>
  <pageMargins left="0.7" right="0.7" top="0.75" bottom="0.75" header="0.3" footer="0.3"/>
  <pageSetup paperSize="9" orientation="portrait" r:id="rId1"/>
  <legacyDrawing r:id="rId2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ZMChrome</vt:lpwstr>
  </property>
  <property fmtid="{D5CDD505-2E9C-101B-9397-08002B2CF9AE}" pid="3" name="SizeBefore">
    <vt:lpwstr>22462</vt:lpwstr>
  </property>
  <property fmtid="{D5CDD505-2E9C-101B-9397-08002B2CF9AE}" pid="4" name="OptimizationTime">
    <vt:lpwstr>20230321_1834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Plan</vt:lpstr>
      <vt:lpstr>Simulateur PRO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Bouchra BEN-FAKIR</dc:creator>
  <cp:keywords/>
  <dc:description/>
  <cp:lastModifiedBy>Jennyfer Soulat</cp:lastModifiedBy>
  <cp:revision/>
  <dcterms:created xsi:type="dcterms:W3CDTF">2022-12-06T05:03:34Z</dcterms:created>
  <dcterms:modified xsi:type="dcterms:W3CDTF">2023-03-21T17:26:05Z</dcterms:modified>
  <cp:category/>
  <cp:contentStatus/>
</cp:coreProperties>
</file>